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impl\Downloads\"/>
    </mc:Choice>
  </mc:AlternateContent>
  <bookViews>
    <workbookView xWindow="0" yWindow="0" windowWidth="23040" windowHeight="9252" tabRatio="500" firstSheet="1" activeTab="5"/>
  </bookViews>
  <sheets>
    <sheet name="Leia-me" sheetId="1" r:id="rId1"/>
    <sheet name="Ficha Tecnica" sheetId="2" r:id="rId2"/>
    <sheet name="Custos Fixos" sheetId="3" r:id="rId3"/>
    <sheet name="Custos Variaveis" sheetId="4" r:id="rId4"/>
    <sheet name="Markup" sheetId="5" r:id="rId5"/>
    <sheet name="Margem de Contribuicao" sheetId="6" r:id="rId6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9" i="6" l="1"/>
  <c r="A8" i="6"/>
  <c r="A7" i="6"/>
  <c r="A6" i="6"/>
  <c r="A5" i="6"/>
  <c r="B26" i="4"/>
  <c r="D9" i="5" s="1"/>
  <c r="D9" i="6" s="1"/>
  <c r="B25" i="4"/>
  <c r="D8" i="5" s="1"/>
  <c r="D8" i="6" s="1"/>
  <c r="B24" i="4"/>
  <c r="D7" i="5" s="1"/>
  <c r="D7" i="6" s="1"/>
  <c r="B23" i="4"/>
  <c r="D6" i="5" s="1"/>
  <c r="D6" i="6" s="1"/>
  <c r="B22" i="4"/>
  <c r="D5" i="5" s="1"/>
  <c r="D5" i="6" s="1"/>
  <c r="B36" i="3"/>
  <c r="D36" i="3" s="1"/>
  <c r="C9" i="5" s="1"/>
  <c r="F9" i="5" s="1"/>
  <c r="H9" i="5" s="1"/>
  <c r="B35" i="3"/>
  <c r="H8" i="6" s="1"/>
  <c r="B34" i="3"/>
  <c r="D34" i="3" s="1"/>
  <c r="C7" i="5" s="1"/>
  <c r="B33" i="3"/>
  <c r="D33" i="3" s="1"/>
  <c r="C6" i="5" s="1"/>
  <c r="B32" i="3"/>
  <c r="H5" i="6" s="1"/>
  <c r="C41" i="2"/>
  <c r="D41" i="2" s="1"/>
  <c r="B9" i="5" s="1"/>
  <c r="C38" i="2"/>
  <c r="D38" i="2" s="1"/>
  <c r="B6" i="5" s="1"/>
  <c r="G32" i="2"/>
  <c r="G31" i="2"/>
  <c r="G30" i="2"/>
  <c r="G29" i="2"/>
  <c r="G28" i="2"/>
  <c r="G27" i="2"/>
  <c r="G26" i="2"/>
  <c r="G25" i="2"/>
  <c r="C40" i="2" s="1"/>
  <c r="D40" i="2" s="1"/>
  <c r="B8" i="5" s="1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G8" i="2"/>
  <c r="G7" i="2"/>
  <c r="G6" i="2"/>
  <c r="G5" i="2"/>
  <c r="C39" i="2" l="1"/>
  <c r="D39" i="2" s="1"/>
  <c r="B7" i="5" s="1"/>
  <c r="C7" i="6" s="1"/>
  <c r="C37" i="2"/>
  <c r="D37" i="2" s="1"/>
  <c r="B5" i="5" s="1"/>
  <c r="C5" i="6" s="1"/>
  <c r="C8" i="6"/>
  <c r="F6" i="5"/>
  <c r="H6" i="5" s="1"/>
  <c r="C6" i="6"/>
  <c r="G9" i="5"/>
  <c r="B9" i="6" s="1"/>
  <c r="C9" i="6"/>
  <c r="F7" i="5"/>
  <c r="H7" i="5" s="1"/>
  <c r="H7" i="6"/>
  <c r="D32" i="3"/>
  <c r="C5" i="5" s="1"/>
  <c r="F5" i="5" s="1"/>
  <c r="H5" i="5" s="1"/>
  <c r="H6" i="6"/>
  <c r="D35" i="3"/>
  <c r="C8" i="5" s="1"/>
  <c r="F8" i="5" s="1"/>
  <c r="H8" i="5" s="1"/>
  <c r="H9" i="6"/>
  <c r="G7" i="5" l="1"/>
  <c r="B7" i="6" s="1"/>
  <c r="E7" i="6" s="1"/>
  <c r="F7" i="6" s="1"/>
  <c r="G6" i="5"/>
  <c r="B6" i="6" s="1"/>
  <c r="E6" i="6" s="1"/>
  <c r="F6" i="6" s="1"/>
  <c r="E9" i="6"/>
  <c r="F9" i="6" s="1"/>
  <c r="G5" i="5"/>
  <c r="B5" i="6" s="1"/>
  <c r="G8" i="5"/>
  <c r="B8" i="6" s="1"/>
  <c r="G9" i="6" l="1"/>
  <c r="J9" i="6" s="1"/>
  <c r="I9" i="6"/>
  <c r="G7" i="6"/>
  <c r="J7" i="6" s="1"/>
  <c r="I7" i="6"/>
  <c r="G6" i="6"/>
  <c r="J6" i="6" s="1"/>
  <c r="I6" i="6"/>
  <c r="E8" i="6"/>
  <c r="F8" i="6" s="1"/>
  <c r="E5" i="6"/>
  <c r="F5" i="6" s="1"/>
  <c r="G5" i="6" l="1"/>
  <c r="J5" i="6" s="1"/>
  <c r="I5" i="6"/>
  <c r="G8" i="6"/>
  <c r="J8" i="6" s="1"/>
  <c r="I8" i="6"/>
</calcChain>
</file>

<file path=xl/comments1.xml><?xml version="1.0" encoding="utf-8"?>
<comments xmlns="http://schemas.openxmlformats.org/spreadsheetml/2006/main">
  <authors>
    <author>Unknown Author</author>
  </authors>
  <commentList>
    <comment ref="C32" authorId="0" shapeId="0">
      <text>
        <r>
          <rPr>
            <sz val="10"/>
            <rFont val="Arial"/>
            <family val="2"/>
          </rPr>
          <t>Faturamento medio mensal do negocio, base do calculo de CF%. Ajuste para o caso real.</t>
        </r>
      </text>
    </comment>
  </commentList>
</comments>
</file>

<file path=xl/sharedStrings.xml><?xml version="1.0" encoding="utf-8"?>
<sst xmlns="http://schemas.openxmlformats.org/spreadsheetml/2006/main" count="237" uniqueCount="126">
  <si>
    <t>Calculadora de Precificação: Markup e Margem de Contribuição</t>
  </si>
  <si>
    <t>Material de apoio do workshop, Simplício Contabilidade e Perícia</t>
  </si>
  <si>
    <t>Como esta planilha está organizada</t>
  </si>
  <si>
    <t>1. Ficha Técnica: monte a receita de cada produto, insumo por insumo, e a planilha calcula o custo por unidade.</t>
  </si>
  <si>
    <t>2. Custos Fixos: discrimine os custos fixos do negócio e informe o faturamento médio mensal; a planilha calcula o CF%.</t>
  </si>
  <si>
    <t>3. Custos Variáveis: discrimine cada despesa variável em percentual (tributo, cartão, comissão, frete); a planilha soma o CV%.</t>
  </si>
  <si>
    <t>4. Markup: puxa o custo direto da Ficha Técnica, o CF% dos Custos Fixos e o CV% dos Custos Variáveis. Você só entra com o ML%, e ela calcula o preço.</t>
  </si>
  <si>
    <t>5. Margem de Contribuição: puxa o preço do Markup e mostra a MC, o MC% e o ponto de equilíbrio, em quantidade e em faturamento.</t>
  </si>
  <si>
    <t>As cinco abas são interligadas por fórmula. Mude o preço de um insumo na Ficha Técnica, um valor de custo fixo, ou um percentual de despesa variável, e o custo por unidade, o CF%, o CV%, o preço de venda, a margem de contribuição e o ponto de equilíbrio recalculam sozinhos.</t>
  </si>
  <si>
    <t>Cores das células</t>
  </si>
  <si>
    <t>Amarelo: célula para preencher (insumo, valor, percentual).</t>
  </si>
  <si>
    <t>Verde claro: célula que já vem calculada, puxando informação de outra aba. Não precisa editar.</t>
  </si>
  <si>
    <t>Verde escuro com número em destaque: o resultado final daquele bloco (custo por unidade, CF%, CV%, preço de venda, ponto de equilíbrio).</t>
  </si>
  <si>
    <t>Já vêm preenchidos os quatro cases trabalhados no workshop: pão francês (padaria), linguiça artesanal (agroindústria), sessão de fisioterapia (serviço, exemplo da saúde) e queijo artesanal (rural e agroindústria).</t>
  </si>
  <si>
    <t>Use as linhas em branco de "Seu produto" e "Seu negócio", ao final de cada tabela, para simular durante a aula.</t>
  </si>
  <si>
    <t>Onde cada percentual entra na fórmula do markup</t>
  </si>
  <si>
    <t>CF%: custo fixo mensal dividido pelo faturamento médio mensal do negócio. Vem da aba Custos Fixos.</t>
  </si>
  <si>
    <t>CV%: soma das despesas variáveis sobre o preço, tributo, cartão, comissão, frete. Vem da aba Custos Variáveis.</t>
  </si>
  <si>
    <t>ML%: margem de lucro desejada sobre o preço. Preenchido na aba Markup.</t>
  </si>
  <si>
    <t>Preço de venda = Custo direto × 100 ÷ (100 − (CF% + CV% + ML%))</t>
  </si>
  <si>
    <t>O ponto de equilíbrio, na aba de Margem de Contribuição, responde quantas unidades (ou quanto em faturamento) o negócio precisa vender por mês só para pagar o custo fixo.</t>
  </si>
  <si>
    <t>Ficha tecnica: custo por receita, insumo por insumo</t>
  </si>
  <si>
    <t>Preencha preco pago, tamanho do pacote e quantidade usada. O custo na receita e calculado automaticamente.</t>
  </si>
  <si>
    <t>Produto</t>
  </si>
  <si>
    <t>Insumo</t>
  </si>
  <si>
    <t>Preco pago (R$)</t>
  </si>
  <si>
    <t>Tamanho do pacote</t>
  </si>
  <si>
    <t>Unidade</t>
  </si>
  <si>
    <t>Qtd usada na receita</t>
  </si>
  <si>
    <t>Custo na receita (R$)</t>
  </si>
  <si>
    <t>Pao frances</t>
  </si>
  <si>
    <t>Farinha de trigo</t>
  </si>
  <si>
    <t>kg</t>
  </si>
  <si>
    <t>Fermento biologico</t>
  </si>
  <si>
    <t>Sal refinado</t>
  </si>
  <si>
    <t>Acucar</t>
  </si>
  <si>
    <t>Gordura vegetal</t>
  </si>
  <si>
    <t>Melhorador de farinha</t>
  </si>
  <si>
    <t>Embalagem, saco e etiqueta</t>
  </si>
  <si>
    <t>un</t>
  </si>
  <si>
    <t>Linguica artesanal</t>
  </si>
  <si>
    <t>Carne suina, pernil</t>
  </si>
  <si>
    <t>Toucinho, gordura suina</t>
  </si>
  <si>
    <t>Tempero, sal, alho e condimentos</t>
  </si>
  <si>
    <t>estimativa</t>
  </si>
  <si>
    <t>Tripa natural</t>
  </si>
  <si>
    <t>m</t>
  </si>
  <si>
    <t>Defumacao, lenha ou gas, rateio</t>
  </si>
  <si>
    <t>Embalagem a vacuo</t>
  </si>
  <si>
    <t>ml</t>
  </si>
  <si>
    <t>g</t>
  </si>
  <si>
    <t>Material de reposicao, rateio</t>
  </si>
  <si>
    <t>Valor-hora base do profissional</t>
  </si>
  <si>
    <t>Queijo artesanal</t>
  </si>
  <si>
    <t>Leite in natura</t>
  </si>
  <si>
    <t>litro</t>
  </si>
  <si>
    <t>Coalho liquido</t>
  </si>
  <si>
    <t>Sal</t>
  </si>
  <si>
    <t>Seu produto</t>
  </si>
  <si>
    <t>Resumo por produto: custo direto por unidade</t>
  </si>
  <si>
    <t>Rendimento da receita</t>
  </si>
  <si>
    <t>Custo total da receita (R$)</t>
  </si>
  <si>
    <t>Custo por unidade (R$)</t>
  </si>
  <si>
    <t>Custo total da receita: soma automatica dos insumos daquele produto, na tabela acima.</t>
  </si>
  <si>
    <t>Rendimento: quantas unidades a receita produz (ex: 100 paes). Para itens ja por kg ou por sessao, use 1.</t>
  </si>
  <si>
    <t>Custos fixos: discriminados por negocio</t>
  </si>
  <si>
    <t>Liste cada custo fixo mensal. A planilha soma o total e calcula o CF% sobre o faturamento medio informado.</t>
  </si>
  <si>
    <t>Negocio / Produto</t>
  </si>
  <si>
    <t>Item de custo fixo</t>
  </si>
  <si>
    <t>Valor mensal (R$)</t>
  </si>
  <si>
    <t>Padaria (pao frances)</t>
  </si>
  <si>
    <t>Aluguel</t>
  </si>
  <si>
    <t>Folha administrativa</t>
  </si>
  <si>
    <t>Pro-labore</t>
  </si>
  <si>
    <t>Contabilidade</t>
  </si>
  <si>
    <t>Sistemas e outros</t>
  </si>
  <si>
    <t>Folha</t>
  </si>
  <si>
    <t>Depreciacao de equipamentos</t>
  </si>
  <si>
    <t>Aluguel de sala compartilhada</t>
  </si>
  <si>
    <t>Softwares e sistemas</t>
  </si>
  <si>
    <t>Seguros e outros</t>
  </si>
  <si>
    <t>Mao de obra fixa</t>
  </si>
  <si>
    <t>Energia</t>
  </si>
  <si>
    <t>Seu negocio</t>
  </si>
  <si>
    <t>Resumo por negocio: total de custo fixo e CF%</t>
  </si>
  <si>
    <t>Total custo fixo mensal (R$)</t>
  </si>
  <si>
    <t>Faturamento medio mensal (R$)</t>
  </si>
  <si>
    <t>CF%</t>
  </si>
  <si>
    <t>Custos variaveis: discriminados por negocio</t>
  </si>
  <si>
    <t>Liste cada despesa variavel em percentual sobre o preco. A planilha soma o CV% total de cada negocio.</t>
  </si>
  <si>
    <t>Item de despesa variavel</t>
  </si>
  <si>
    <t>Percentual sobre o preco</t>
  </si>
  <si>
    <t>Simples Nacional, aliquota efetiva</t>
  </si>
  <si>
    <t>Taxa de cartao</t>
  </si>
  <si>
    <t>Comissao de vendas</t>
  </si>
  <si>
    <t>Frete e comissao</t>
  </si>
  <si>
    <t>Taxa de cobranca</t>
  </si>
  <si>
    <t>Resumo por negocio: CV% total</t>
  </si>
  <si>
    <t>CV% total</t>
  </si>
  <si>
    <t>Exemplos de despesa variavel: tributo sobre a venda (use a aliquota efetiva, nao a nominal), taxa de cartao ou PIX, comissao de vendas, frete, embalagem variavel.</t>
  </si>
  <si>
    <t>Markup: calculo do preco de venda</t>
  </si>
  <si>
    <t>Preco = Custo direto x 100 / (100 - (CF% + CV% + ML%)). Custo direto, CF% e CV% vem de outras abas; preencha so o ML%.</t>
  </si>
  <si>
    <t>Custo direto unitario (R$)</t>
  </si>
  <si>
    <t>CV%</t>
  </si>
  <si>
    <t>ML%</t>
  </si>
  <si>
    <t>Soma %</t>
  </si>
  <si>
    <t>Preco de venda (R$)</t>
  </si>
  <si>
    <t>Markup multiplicador</t>
  </si>
  <si>
    <t>Custo direto unitario, CF% e CV% sao puxados automaticamente das abas Ficha Tecnica, Custos Fixos e Custos Variaveis. Edite apenas o ML% para simular outros cenarios.</t>
  </si>
  <si>
    <t>Margem de contribuicao e ponto de equilibrio</t>
  </si>
  <si>
    <t>Preco, custo direto e CV% vem da aba Markup. Custo fixo mensal vem da aba Custos Fixos.</t>
  </si>
  <si>
    <t>Custo variavel direto (R$)</t>
  </si>
  <si>
    <t>Despesas variaveis (R$)</t>
  </si>
  <si>
    <t>MC unitaria (R$)</t>
  </si>
  <si>
    <t>MC%</t>
  </si>
  <si>
    <t>Custo fixo mensal (R$)</t>
  </si>
  <si>
    <t>Ponto de equilibrio (qtd)</t>
  </si>
  <si>
    <t>Ponto de equilibrio (R$)</t>
  </si>
  <si>
    <t>Ponto de equilibrio (qtd): quantas unidades vender no mes so para pagar o custo fixo. Ponto de equilibrio (R$): quanto faturar no mes para o mesmo objetivo.</t>
  </si>
  <si>
    <t>Agronomo</t>
  </si>
  <si>
    <t>Combustível para deslocamento até a propriedade</t>
  </si>
  <si>
    <t>visita</t>
  </si>
  <si>
    <t>EPI, botas, luvas e protetor solar, rateio</t>
  </si>
  <si>
    <t>hora téc</t>
  </si>
  <si>
    <t>Material de campo, sacos de amostra, etiquetas e formulários</t>
  </si>
  <si>
    <t>Depreciação de equipamento de medição, GPS e kit de solo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</si>
</sst>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R$ &quot;#,##0.00"/>
  </numFmts>
  <fonts count="18" x14ac:knownFonts="1">
    <font>
      <sz val="11"/>
      <color theme="1"/>
      <name val="Calibri"/>
      <family val="2"/>
      <charset val="1"/>
    </font>
    <font>
      <b/>
      <sz val="19"/>
      <color rgb="FF0E2717"/>
      <name val="Calibri"/>
      <charset val="1"/>
    </font>
    <font>
      <i/>
      <sz val="10.5"/>
      <color rgb="FF44543F"/>
      <name val="Calibri"/>
      <charset val="1"/>
    </font>
    <font>
      <sz val="11"/>
      <color rgb="FF1B2B1E"/>
      <name val="Calibri"/>
      <charset val="1"/>
    </font>
    <font>
      <b/>
      <sz val="13"/>
      <color rgb="FF0E2717"/>
      <name val="Calibri"/>
      <charset val="1"/>
    </font>
    <font>
      <b/>
      <sz val="12.5"/>
      <color rgb="FF0E2717"/>
      <name val="Calibri"/>
      <charset val="1"/>
    </font>
    <font>
      <b/>
      <sz val="17"/>
      <color rgb="FF0E2717"/>
      <name val="Calibri"/>
      <charset val="1"/>
    </font>
    <font>
      <b/>
      <sz val="11"/>
      <color rgb="FFFFFFFF"/>
      <name val="Calibri"/>
      <charset val="1"/>
    </font>
    <font>
      <sz val="10.5"/>
      <name val="Calibri"/>
      <charset val="1"/>
    </font>
    <font>
      <sz val="10.5"/>
      <color rgb="FF1F4E8C"/>
      <name val="Calibri"/>
      <charset val="1"/>
    </font>
    <font>
      <b/>
      <sz val="10.5"/>
      <name val="Calibri"/>
      <charset val="1"/>
    </font>
    <font>
      <i/>
      <sz val="10.5"/>
      <color rgb="FF1B6B1B"/>
      <name val="Calibri"/>
      <charset val="1"/>
    </font>
    <font>
      <b/>
      <sz val="11.5"/>
      <color rgb="FF0E2717"/>
      <name val="Calibri"/>
      <charset val="1"/>
    </font>
    <font>
      <i/>
      <sz val="9.5"/>
      <color rgb="FF44543F"/>
      <name val="Calibri"/>
      <charset val="1"/>
    </font>
    <font>
      <sz val="10"/>
      <name val="Arial"/>
      <family val="2"/>
    </font>
    <font>
      <sz val="10.5"/>
      <color rgb="FF1B6B1B"/>
      <name val="Calibri"/>
      <charset val="1"/>
    </font>
    <font>
      <sz val="12"/>
      <color rgb="FF16261A"/>
      <name val="Calibri"/>
      <family val="2"/>
    </font>
    <font>
      <sz val="10.5"/>
      <color rgb="FF1F4E8C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0E2717"/>
        <bgColor rgb="FF1B2B1E"/>
      </patternFill>
    </fill>
    <fill>
      <patternFill patternType="solid">
        <fgColor rgb="FFFFF6CC"/>
        <bgColor rgb="FFEAF3DC"/>
      </patternFill>
    </fill>
    <fill>
      <patternFill patternType="solid">
        <fgColor rgb="FFD9EBC4"/>
        <bgColor rgb="FFDCE6D8"/>
      </patternFill>
    </fill>
    <fill>
      <patternFill patternType="solid">
        <fgColor rgb="FFEAF3DC"/>
        <bgColor rgb="FFDCE6D8"/>
      </patternFill>
    </fill>
  </fills>
  <borders count="2">
    <border>
      <left/>
      <right/>
      <top/>
      <bottom/>
      <diagonal/>
    </border>
    <border>
      <left style="thin">
        <color rgb="FFDCE6D8"/>
      </left>
      <right style="thin">
        <color rgb="FFDCE6D8"/>
      </right>
      <top style="thin">
        <color rgb="FFDCE6D8"/>
      </top>
      <bottom style="thin">
        <color rgb="FFDCE6D8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top" wrapText="1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  <xf numFmtId="164" fontId="9" fillId="3" borderId="1" xfId="0" applyNumberFormat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164" fontId="10" fillId="0" borderId="1" xfId="0" applyNumberFormat="1" applyFont="1" applyBorder="1" applyAlignment="1">
      <alignment horizontal="center" vertical="center"/>
    </xf>
    <xf numFmtId="0" fontId="9" fillId="3" borderId="1" xfId="0" applyFont="1" applyFill="1" applyBorder="1" applyAlignment="1">
      <alignment horizontal="left" vertical="center" wrapText="1"/>
    </xf>
    <xf numFmtId="164" fontId="11" fillId="0" borderId="1" xfId="0" applyNumberFormat="1" applyFont="1" applyBorder="1" applyAlignment="1">
      <alignment horizontal="center" vertical="center"/>
    </xf>
    <xf numFmtId="164" fontId="12" fillId="4" borderId="1" xfId="0" applyNumberFormat="1" applyFont="1" applyFill="1" applyBorder="1" applyAlignment="1">
      <alignment horizontal="center" vertical="center"/>
    </xf>
    <xf numFmtId="0" fontId="13" fillId="0" borderId="0" xfId="0" applyFont="1"/>
    <xf numFmtId="9" fontId="12" fillId="4" borderId="1" xfId="0" applyNumberFormat="1" applyFont="1" applyFill="1" applyBorder="1" applyAlignment="1">
      <alignment horizontal="center" vertical="center"/>
    </xf>
    <xf numFmtId="9" fontId="9" fillId="3" borderId="1" xfId="0" applyNumberFormat="1" applyFont="1" applyFill="1" applyBorder="1" applyAlignment="1">
      <alignment horizontal="center" vertical="center"/>
    </xf>
    <xf numFmtId="164" fontId="15" fillId="5" borderId="1" xfId="0" applyNumberFormat="1" applyFont="1" applyFill="1" applyBorder="1" applyAlignment="1">
      <alignment horizontal="center" vertical="center"/>
    </xf>
    <xf numFmtId="9" fontId="15" fillId="5" borderId="1" xfId="0" applyNumberFormat="1" applyFont="1" applyFill="1" applyBorder="1" applyAlignment="1">
      <alignment horizontal="center" vertical="center"/>
    </xf>
    <xf numFmtId="9" fontId="8" fillId="0" borderId="1" xfId="0" applyNumberFormat="1" applyFont="1" applyBorder="1" applyAlignment="1">
      <alignment horizontal="center" vertical="center"/>
    </xf>
    <xf numFmtId="2" fontId="8" fillId="0" borderId="1" xfId="0" applyNumberFormat="1" applyFont="1" applyBorder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/>
    </xf>
    <xf numFmtId="3" fontId="12" fillId="4" borderId="1" xfId="0" applyNumberFormat="1" applyFont="1" applyFill="1" applyBorder="1" applyAlignment="1">
      <alignment horizontal="center" vertical="center"/>
    </xf>
    <xf numFmtId="0" fontId="16" fillId="0" borderId="0" xfId="0" applyFont="1" applyAlignment="1">
      <alignment horizontal="left" vertical="center" readingOrder="1"/>
    </xf>
    <xf numFmtId="0" fontId="17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1B6B1B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6CC"/>
      <rgbColor rgb="FFEAF3DC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CE6D8"/>
      <rgbColor rgb="FFD9EBC4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E2717"/>
      <rgbColor rgb="FF44543F"/>
      <rgbColor rgb="FF993300"/>
      <rgbColor rgb="FF993366"/>
      <rgbColor rgb="FF1F4E8C"/>
      <rgbColor rgb="FF1B2B1E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1"/>
  <sheetViews>
    <sheetView showGridLines="0" zoomScaleNormal="100" workbookViewId="0"/>
  </sheetViews>
  <sheetFormatPr defaultColWidth="8.6640625" defaultRowHeight="14.4" x14ac:dyDescent="0.3"/>
  <cols>
    <col min="1" max="1" width="105" customWidth="1"/>
  </cols>
  <sheetData>
    <row r="1" spans="1:1" ht="27.75" customHeight="1" x14ac:dyDescent="0.5">
      <c r="A1" s="1" t="s">
        <v>0</v>
      </c>
    </row>
    <row r="2" spans="1:1" x14ac:dyDescent="0.3">
      <c r="A2" s="2" t="s">
        <v>1</v>
      </c>
    </row>
    <row r="3" spans="1:1" x14ac:dyDescent="0.3">
      <c r="A3" s="3"/>
    </row>
    <row r="4" spans="1:1" ht="17.399999999999999" x14ac:dyDescent="0.35">
      <c r="A4" s="4" t="s">
        <v>2</v>
      </c>
    </row>
    <row r="5" spans="1:1" x14ac:dyDescent="0.3">
      <c r="A5" s="3"/>
    </row>
    <row r="6" spans="1:1" x14ac:dyDescent="0.3">
      <c r="A6" s="3" t="s">
        <v>3</v>
      </c>
    </row>
    <row r="7" spans="1:1" x14ac:dyDescent="0.3">
      <c r="A7" s="3" t="s">
        <v>4</v>
      </c>
    </row>
    <row r="8" spans="1:1" x14ac:dyDescent="0.3">
      <c r="A8" s="3" t="s">
        <v>5</v>
      </c>
    </row>
    <row r="9" spans="1:1" ht="28.8" x14ac:dyDescent="0.3">
      <c r="A9" s="3" t="s">
        <v>6</v>
      </c>
    </row>
    <row r="10" spans="1:1" ht="28.8" x14ac:dyDescent="0.3">
      <c r="A10" s="3" t="s">
        <v>7</v>
      </c>
    </row>
    <row r="11" spans="1:1" x14ac:dyDescent="0.3">
      <c r="A11" s="3"/>
    </row>
    <row r="12" spans="1:1" ht="43.2" x14ac:dyDescent="0.3">
      <c r="A12" s="3" t="s">
        <v>8</v>
      </c>
    </row>
    <row r="13" spans="1:1" x14ac:dyDescent="0.3">
      <c r="A13" s="3"/>
    </row>
    <row r="14" spans="1:1" ht="17.399999999999999" x14ac:dyDescent="0.35">
      <c r="A14" s="4" t="s">
        <v>9</v>
      </c>
    </row>
    <row r="15" spans="1:1" x14ac:dyDescent="0.3">
      <c r="A15" s="3"/>
    </row>
    <row r="16" spans="1:1" x14ac:dyDescent="0.3">
      <c r="A16" s="3" t="s">
        <v>10</v>
      </c>
    </row>
    <row r="17" spans="1:1" x14ac:dyDescent="0.3">
      <c r="A17" s="3" t="s">
        <v>11</v>
      </c>
    </row>
    <row r="18" spans="1:1" ht="28.8" x14ac:dyDescent="0.3">
      <c r="A18" s="3" t="s">
        <v>12</v>
      </c>
    </row>
    <row r="19" spans="1:1" x14ac:dyDescent="0.3">
      <c r="A19" s="3"/>
    </row>
    <row r="20" spans="1:1" ht="28.8" x14ac:dyDescent="0.3">
      <c r="A20" s="3" t="s">
        <v>13</v>
      </c>
    </row>
    <row r="21" spans="1:1" x14ac:dyDescent="0.3">
      <c r="A21" s="3" t="s">
        <v>14</v>
      </c>
    </row>
    <row r="22" spans="1:1" x14ac:dyDescent="0.3">
      <c r="A22" s="3"/>
    </row>
    <row r="23" spans="1:1" ht="17.399999999999999" x14ac:dyDescent="0.35">
      <c r="A23" s="4" t="s">
        <v>15</v>
      </c>
    </row>
    <row r="24" spans="1:1" x14ac:dyDescent="0.3">
      <c r="A24" s="3"/>
    </row>
    <row r="25" spans="1:1" x14ac:dyDescent="0.3">
      <c r="A25" s="3" t="s">
        <v>16</v>
      </c>
    </row>
    <row r="26" spans="1:1" x14ac:dyDescent="0.3">
      <c r="A26" s="3" t="s">
        <v>17</v>
      </c>
    </row>
    <row r="27" spans="1:1" x14ac:dyDescent="0.3">
      <c r="A27" s="3" t="s">
        <v>18</v>
      </c>
    </row>
    <row r="28" spans="1:1" x14ac:dyDescent="0.3">
      <c r="A28" s="3"/>
    </row>
    <row r="29" spans="1:1" ht="16.8" x14ac:dyDescent="0.35">
      <c r="A29" s="5" t="s">
        <v>19</v>
      </c>
    </row>
    <row r="30" spans="1:1" x14ac:dyDescent="0.3">
      <c r="A30" s="3"/>
    </row>
    <row r="31" spans="1:1" ht="28.8" x14ac:dyDescent="0.3">
      <c r="A31" s="3" t="s">
        <v>20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"/>
  <sheetViews>
    <sheetView showGridLines="0" zoomScaleNormal="100" workbookViewId="0">
      <pane ySplit="4" topLeftCell="A5" activePane="bottomLeft" state="frozen"/>
      <selection pane="bottomLeft" activeCell="D22" sqref="D22"/>
    </sheetView>
  </sheetViews>
  <sheetFormatPr defaultColWidth="8.6640625" defaultRowHeight="14.4" x14ac:dyDescent="0.3"/>
  <cols>
    <col min="1" max="1" width="22" customWidth="1"/>
    <col min="2" max="2" width="30" customWidth="1"/>
    <col min="3" max="3" width="13" customWidth="1"/>
    <col min="4" max="4" width="15" customWidth="1"/>
    <col min="5" max="5" width="10" customWidth="1"/>
    <col min="6" max="7" width="15" customWidth="1"/>
  </cols>
  <sheetData>
    <row r="1" spans="1:7" ht="22.2" x14ac:dyDescent="0.45">
      <c r="A1" s="6" t="s">
        <v>21</v>
      </c>
    </row>
    <row r="2" spans="1:7" x14ac:dyDescent="0.3">
      <c r="A2" s="2" t="s">
        <v>22</v>
      </c>
    </row>
    <row r="4" spans="1:7" ht="28.8" x14ac:dyDescent="0.3">
      <c r="A4" s="7" t="s">
        <v>23</v>
      </c>
      <c r="B4" s="7" t="s">
        <v>24</v>
      </c>
      <c r="C4" s="7" t="s">
        <v>25</v>
      </c>
      <c r="D4" s="7" t="s">
        <v>26</v>
      </c>
      <c r="E4" s="7" t="s">
        <v>27</v>
      </c>
      <c r="F4" s="7" t="s">
        <v>28</v>
      </c>
      <c r="G4" s="7" t="s">
        <v>29</v>
      </c>
    </row>
    <row r="5" spans="1:7" x14ac:dyDescent="0.3">
      <c r="A5" s="8" t="s">
        <v>30</v>
      </c>
      <c r="B5" s="9" t="s">
        <v>31</v>
      </c>
      <c r="C5" s="10">
        <v>62.5</v>
      </c>
      <c r="D5" s="11">
        <v>25</v>
      </c>
      <c r="E5" s="11" t="s">
        <v>32</v>
      </c>
      <c r="F5" s="11">
        <v>0</v>
      </c>
      <c r="G5" s="12">
        <f t="shared" ref="G5:G32" si="0">IFERROR(C5/D5*F5,0)</f>
        <v>0</v>
      </c>
    </row>
    <row r="6" spans="1:7" x14ac:dyDescent="0.3">
      <c r="A6" s="8" t="s">
        <v>30</v>
      </c>
      <c r="B6" s="9" t="s">
        <v>33</v>
      </c>
      <c r="C6" s="10">
        <v>6</v>
      </c>
      <c r="D6" s="11">
        <v>0.5</v>
      </c>
      <c r="E6" s="11" t="s">
        <v>32</v>
      </c>
      <c r="F6" s="11">
        <v>0</v>
      </c>
      <c r="G6" s="12">
        <f t="shared" si="0"/>
        <v>0</v>
      </c>
    </row>
    <row r="7" spans="1:7" x14ac:dyDescent="0.3">
      <c r="A7" s="8" t="s">
        <v>30</v>
      </c>
      <c r="B7" s="9" t="s">
        <v>34</v>
      </c>
      <c r="C7" s="10">
        <v>2</v>
      </c>
      <c r="D7" s="11">
        <v>1</v>
      </c>
      <c r="E7" s="11" t="s">
        <v>32</v>
      </c>
      <c r="F7" s="11">
        <v>0</v>
      </c>
      <c r="G7" s="12">
        <f t="shared" si="0"/>
        <v>0</v>
      </c>
    </row>
    <row r="8" spans="1:7" x14ac:dyDescent="0.3">
      <c r="A8" s="8" t="s">
        <v>30</v>
      </c>
      <c r="B8" s="9" t="s">
        <v>35</v>
      </c>
      <c r="C8" s="10">
        <v>18</v>
      </c>
      <c r="D8" s="11">
        <v>5</v>
      </c>
      <c r="E8" s="11" t="s">
        <v>32</v>
      </c>
      <c r="F8" s="11">
        <v>0</v>
      </c>
      <c r="G8" s="12">
        <f t="shared" si="0"/>
        <v>0</v>
      </c>
    </row>
    <row r="9" spans="1:7" x14ac:dyDescent="0.3">
      <c r="A9" s="8" t="s">
        <v>30</v>
      </c>
      <c r="B9" s="9" t="s">
        <v>36</v>
      </c>
      <c r="C9" s="10">
        <v>9</v>
      </c>
      <c r="D9" s="11">
        <v>1</v>
      </c>
      <c r="E9" s="11" t="s">
        <v>32</v>
      </c>
      <c r="F9" s="11">
        <v>0</v>
      </c>
      <c r="G9" s="12">
        <f t="shared" si="0"/>
        <v>0</v>
      </c>
    </row>
    <row r="10" spans="1:7" x14ac:dyDescent="0.3">
      <c r="A10" s="8" t="s">
        <v>30</v>
      </c>
      <c r="B10" s="9" t="s">
        <v>37</v>
      </c>
      <c r="C10" s="10">
        <v>15</v>
      </c>
      <c r="D10" s="11">
        <v>1</v>
      </c>
      <c r="E10" s="11" t="s">
        <v>32</v>
      </c>
      <c r="F10" s="11">
        <v>0</v>
      </c>
      <c r="G10" s="12">
        <f t="shared" si="0"/>
        <v>0</v>
      </c>
    </row>
    <row r="11" spans="1:7" x14ac:dyDescent="0.3">
      <c r="A11" s="8" t="s">
        <v>30</v>
      </c>
      <c r="B11" s="9" t="s">
        <v>38</v>
      </c>
      <c r="C11" s="10">
        <v>0.05</v>
      </c>
      <c r="D11" s="11">
        <v>1</v>
      </c>
      <c r="E11" s="11" t="s">
        <v>39</v>
      </c>
      <c r="F11" s="11">
        <v>0</v>
      </c>
      <c r="G11" s="12">
        <f t="shared" si="0"/>
        <v>0</v>
      </c>
    </row>
    <row r="12" spans="1:7" x14ac:dyDescent="0.3">
      <c r="A12" s="8" t="s">
        <v>40</v>
      </c>
      <c r="B12" s="9" t="s">
        <v>41</v>
      </c>
      <c r="C12" s="10">
        <v>16</v>
      </c>
      <c r="D12" s="11">
        <v>1</v>
      </c>
      <c r="E12" s="11" t="s">
        <v>32</v>
      </c>
      <c r="F12" s="11">
        <v>0</v>
      </c>
      <c r="G12" s="12">
        <f t="shared" si="0"/>
        <v>0</v>
      </c>
    </row>
    <row r="13" spans="1:7" x14ac:dyDescent="0.3">
      <c r="A13" s="8" t="s">
        <v>40</v>
      </c>
      <c r="B13" s="9" t="s">
        <v>42</v>
      </c>
      <c r="C13" s="10">
        <v>8</v>
      </c>
      <c r="D13" s="11">
        <v>1</v>
      </c>
      <c r="E13" s="11" t="s">
        <v>32</v>
      </c>
      <c r="F13" s="11">
        <v>0</v>
      </c>
      <c r="G13" s="12">
        <f t="shared" si="0"/>
        <v>0</v>
      </c>
    </row>
    <row r="14" spans="1:7" x14ac:dyDescent="0.3">
      <c r="A14" s="8" t="s">
        <v>40</v>
      </c>
      <c r="B14" s="9" t="s">
        <v>43</v>
      </c>
      <c r="C14" s="10">
        <v>0.8</v>
      </c>
      <c r="D14" s="11">
        <v>1</v>
      </c>
      <c r="E14" s="11" t="s">
        <v>44</v>
      </c>
      <c r="F14" s="11">
        <v>0</v>
      </c>
      <c r="G14" s="12">
        <f t="shared" si="0"/>
        <v>0</v>
      </c>
    </row>
    <row r="15" spans="1:7" x14ac:dyDescent="0.3">
      <c r="A15" s="8" t="s">
        <v>40</v>
      </c>
      <c r="B15" s="9" t="s">
        <v>45</v>
      </c>
      <c r="C15" s="10">
        <v>0.6</v>
      </c>
      <c r="D15" s="11">
        <v>1</v>
      </c>
      <c r="E15" s="11" t="s">
        <v>46</v>
      </c>
      <c r="F15" s="11">
        <v>0</v>
      </c>
      <c r="G15" s="12">
        <f t="shared" si="0"/>
        <v>0</v>
      </c>
    </row>
    <row r="16" spans="1:7" x14ac:dyDescent="0.3">
      <c r="A16" s="8" t="s">
        <v>40</v>
      </c>
      <c r="B16" s="9" t="s">
        <v>47</v>
      </c>
      <c r="C16" s="10">
        <v>0.4</v>
      </c>
      <c r="D16" s="11">
        <v>1</v>
      </c>
      <c r="E16" s="11" t="s">
        <v>44</v>
      </c>
      <c r="F16" s="11">
        <v>0</v>
      </c>
      <c r="G16" s="12">
        <f t="shared" si="0"/>
        <v>0</v>
      </c>
    </row>
    <row r="17" spans="1:7" x14ac:dyDescent="0.3">
      <c r="A17" s="8" t="s">
        <v>40</v>
      </c>
      <c r="B17" s="9" t="s">
        <v>48</v>
      </c>
      <c r="C17" s="10">
        <v>0.6</v>
      </c>
      <c r="D17" s="11">
        <v>1</v>
      </c>
      <c r="E17" s="11" t="s">
        <v>39</v>
      </c>
      <c r="F17" s="11">
        <v>0</v>
      </c>
      <c r="G17" s="12">
        <f t="shared" si="0"/>
        <v>0</v>
      </c>
    </row>
    <row r="18" spans="1:7" ht="15.6" x14ac:dyDescent="0.3">
      <c r="A18" s="8" t="s">
        <v>119</v>
      </c>
      <c r="B18" s="25" t="s">
        <v>120</v>
      </c>
      <c r="C18" s="10">
        <v>1</v>
      </c>
      <c r="D18" s="11">
        <v>1</v>
      </c>
      <c r="E18" s="26" t="s">
        <v>121</v>
      </c>
      <c r="F18" s="11">
        <v>0</v>
      </c>
      <c r="G18" s="12">
        <f t="shared" si="0"/>
        <v>0</v>
      </c>
    </row>
    <row r="19" spans="1:7" ht="15.6" x14ac:dyDescent="0.3">
      <c r="A19" s="8" t="s">
        <v>119</v>
      </c>
      <c r="B19" s="25" t="s">
        <v>122</v>
      </c>
      <c r="C19" s="10">
        <v>0.7</v>
      </c>
      <c r="D19" s="11">
        <v>1</v>
      </c>
      <c r="E19" s="26" t="s">
        <v>123</v>
      </c>
      <c r="F19" s="11">
        <v>0</v>
      </c>
      <c r="G19" s="12">
        <f t="shared" si="0"/>
        <v>0</v>
      </c>
    </row>
    <row r="20" spans="1:7" ht="15.6" x14ac:dyDescent="0.3">
      <c r="A20" s="8" t="s">
        <v>119</v>
      </c>
      <c r="B20" s="25" t="s">
        <v>124</v>
      </c>
      <c r="C20" s="10">
        <v>0.6</v>
      </c>
      <c r="D20" s="11">
        <v>1</v>
      </c>
      <c r="E20" s="26" t="s">
        <v>123</v>
      </c>
      <c r="F20" s="11">
        <v>0</v>
      </c>
      <c r="G20" s="12">
        <f t="shared" si="0"/>
        <v>0</v>
      </c>
    </row>
    <row r="21" spans="1:7" ht="15.6" x14ac:dyDescent="0.3">
      <c r="A21" s="8" t="s">
        <v>119</v>
      </c>
      <c r="B21" s="25" t="s">
        <v>125</v>
      </c>
      <c r="C21" s="10">
        <v>0.5</v>
      </c>
      <c r="D21" s="11">
        <v>1</v>
      </c>
      <c r="E21" s="26" t="s">
        <v>123</v>
      </c>
      <c r="F21" s="11">
        <v>0</v>
      </c>
      <c r="G21" s="12">
        <f t="shared" si="0"/>
        <v>0</v>
      </c>
    </row>
    <row r="22" spans="1:7" x14ac:dyDescent="0.3">
      <c r="A22" s="8" t="s">
        <v>119</v>
      </c>
      <c r="B22" s="9" t="s">
        <v>51</v>
      </c>
      <c r="C22" s="10">
        <v>0.5</v>
      </c>
      <c r="D22" s="11">
        <v>1</v>
      </c>
      <c r="E22" s="11" t="s">
        <v>44</v>
      </c>
      <c r="F22" s="11">
        <v>0</v>
      </c>
      <c r="G22" s="12">
        <f t="shared" si="0"/>
        <v>0</v>
      </c>
    </row>
    <row r="23" spans="1:7" x14ac:dyDescent="0.3">
      <c r="A23" s="8" t="s">
        <v>119</v>
      </c>
      <c r="B23" s="9" t="s">
        <v>52</v>
      </c>
      <c r="C23" s="10">
        <v>35</v>
      </c>
      <c r="D23" s="11">
        <v>1</v>
      </c>
      <c r="E23" s="11" t="s">
        <v>44</v>
      </c>
      <c r="F23" s="11">
        <v>0</v>
      </c>
      <c r="G23" s="12">
        <f t="shared" si="0"/>
        <v>0</v>
      </c>
    </row>
    <row r="24" spans="1:7" x14ac:dyDescent="0.3">
      <c r="A24" s="8" t="s">
        <v>53</v>
      </c>
      <c r="B24" s="9" t="s">
        <v>54</v>
      </c>
      <c r="C24" s="10">
        <v>1.3</v>
      </c>
      <c r="D24" s="11">
        <v>1</v>
      </c>
      <c r="E24" s="11" t="s">
        <v>55</v>
      </c>
      <c r="F24" s="11">
        <v>0</v>
      </c>
      <c r="G24" s="12">
        <f t="shared" si="0"/>
        <v>0</v>
      </c>
    </row>
    <row r="25" spans="1:7" x14ac:dyDescent="0.3">
      <c r="A25" s="8" t="s">
        <v>53</v>
      </c>
      <c r="B25" s="9" t="s">
        <v>56</v>
      </c>
      <c r="C25" s="10">
        <v>18</v>
      </c>
      <c r="D25" s="11">
        <v>100</v>
      </c>
      <c r="E25" s="11" t="s">
        <v>49</v>
      </c>
      <c r="F25" s="11">
        <v>0</v>
      </c>
      <c r="G25" s="12">
        <f t="shared" si="0"/>
        <v>0</v>
      </c>
    </row>
    <row r="26" spans="1:7" x14ac:dyDescent="0.3">
      <c r="A26" s="8" t="s">
        <v>53</v>
      </c>
      <c r="B26" s="9" t="s">
        <v>57</v>
      </c>
      <c r="C26" s="10">
        <v>2</v>
      </c>
      <c r="D26" s="11">
        <v>1000</v>
      </c>
      <c r="E26" s="11" t="s">
        <v>50</v>
      </c>
      <c r="F26" s="11">
        <v>0</v>
      </c>
      <c r="G26" s="12">
        <f t="shared" si="0"/>
        <v>0</v>
      </c>
    </row>
    <row r="27" spans="1:7" x14ac:dyDescent="0.3">
      <c r="A27" s="8" t="s">
        <v>53</v>
      </c>
      <c r="B27" s="9" t="s">
        <v>48</v>
      </c>
      <c r="C27" s="10">
        <v>0.6</v>
      </c>
      <c r="D27" s="11">
        <v>1</v>
      </c>
      <c r="E27" s="11" t="s">
        <v>39</v>
      </c>
      <c r="F27" s="11">
        <v>0</v>
      </c>
      <c r="G27" s="12">
        <f t="shared" si="0"/>
        <v>0</v>
      </c>
    </row>
    <row r="28" spans="1:7" x14ac:dyDescent="0.3">
      <c r="A28" s="13" t="s">
        <v>58</v>
      </c>
      <c r="B28" s="11"/>
      <c r="C28" s="10"/>
      <c r="D28" s="11"/>
      <c r="E28" s="11"/>
      <c r="F28" s="11"/>
      <c r="G28" s="12">
        <f t="shared" si="0"/>
        <v>0</v>
      </c>
    </row>
    <row r="29" spans="1:7" x14ac:dyDescent="0.3">
      <c r="A29" s="13" t="s">
        <v>58</v>
      </c>
      <c r="B29" s="11"/>
      <c r="C29" s="10"/>
      <c r="D29" s="11"/>
      <c r="E29" s="11"/>
      <c r="F29" s="11"/>
      <c r="G29" s="12">
        <f t="shared" si="0"/>
        <v>0</v>
      </c>
    </row>
    <row r="30" spans="1:7" x14ac:dyDescent="0.3">
      <c r="A30" s="13" t="s">
        <v>58</v>
      </c>
      <c r="B30" s="11"/>
      <c r="C30" s="10"/>
      <c r="D30" s="11"/>
      <c r="E30" s="11"/>
      <c r="F30" s="11"/>
      <c r="G30" s="12">
        <f t="shared" si="0"/>
        <v>0</v>
      </c>
    </row>
    <row r="31" spans="1:7" x14ac:dyDescent="0.3">
      <c r="A31" s="13" t="s">
        <v>58</v>
      </c>
      <c r="B31" s="11"/>
      <c r="C31" s="10"/>
      <c r="D31" s="11"/>
      <c r="E31" s="11"/>
      <c r="F31" s="11"/>
      <c r="G31" s="12">
        <f t="shared" si="0"/>
        <v>0</v>
      </c>
    </row>
    <row r="32" spans="1:7" x14ac:dyDescent="0.3">
      <c r="A32" s="13" t="s">
        <v>58</v>
      </c>
      <c r="B32" s="11"/>
      <c r="C32" s="10"/>
      <c r="D32" s="11"/>
      <c r="E32" s="11"/>
      <c r="F32" s="11"/>
      <c r="G32" s="12">
        <f t="shared" si="0"/>
        <v>0</v>
      </c>
    </row>
    <row r="35" spans="1:4" ht="17.399999999999999" x14ac:dyDescent="0.35">
      <c r="A35" s="4" t="s">
        <v>59</v>
      </c>
    </row>
    <row r="36" spans="1:4" ht="28.8" x14ac:dyDescent="0.3">
      <c r="A36" s="7" t="s">
        <v>23</v>
      </c>
      <c r="B36" s="7" t="s">
        <v>60</v>
      </c>
      <c r="C36" s="7" t="s">
        <v>61</v>
      </c>
      <c r="D36" s="7" t="s">
        <v>62</v>
      </c>
    </row>
    <row r="37" spans="1:4" ht="15" x14ac:dyDescent="0.3">
      <c r="A37" s="8" t="s">
        <v>30</v>
      </c>
      <c r="B37" s="11">
        <v>100</v>
      </c>
      <c r="C37" s="14">
        <f>SUMIF($A$5:$A$32,A37,$G$5:$G$32)</f>
        <v>0</v>
      </c>
      <c r="D37" s="15">
        <f>IFERROR(C37/B37,0)</f>
        <v>0</v>
      </c>
    </row>
    <row r="38" spans="1:4" ht="15" x14ac:dyDescent="0.3">
      <c r="A38" s="8" t="s">
        <v>40</v>
      </c>
      <c r="B38" s="11">
        <v>1</v>
      </c>
      <c r="C38" s="14">
        <f>SUMIF($A$5:$A$32,A38,$G$5:$G$32)</f>
        <v>0</v>
      </c>
      <c r="D38" s="15">
        <f>IFERROR(C38/B38,0)</f>
        <v>0</v>
      </c>
    </row>
    <row r="39" spans="1:4" ht="15" x14ac:dyDescent="0.3">
      <c r="A39" s="8" t="s">
        <v>119</v>
      </c>
      <c r="B39" s="11">
        <v>1</v>
      </c>
      <c r="C39" s="14">
        <f>SUMIF($A$5:$A$32,A39,$G$5:$G$32)</f>
        <v>0</v>
      </c>
      <c r="D39" s="15">
        <f>IFERROR(C39/B39,0)</f>
        <v>0</v>
      </c>
    </row>
    <row r="40" spans="1:4" ht="15" x14ac:dyDescent="0.3">
      <c r="A40" s="8" t="s">
        <v>53</v>
      </c>
      <c r="B40" s="11">
        <v>1</v>
      </c>
      <c r="C40" s="14">
        <f>SUMIF($A$5:$A$32,A40,$G$5:$G$32)</f>
        <v>0</v>
      </c>
      <c r="D40" s="15">
        <f>IFERROR(C40/B40,0)</f>
        <v>0</v>
      </c>
    </row>
    <row r="41" spans="1:4" ht="15" x14ac:dyDescent="0.3">
      <c r="A41" s="8" t="s">
        <v>58</v>
      </c>
      <c r="B41" s="11">
        <v>1</v>
      </c>
      <c r="C41" s="14">
        <f>SUMIF($A$5:$A$32,A41,$G$5:$G$32)</f>
        <v>0</v>
      </c>
      <c r="D41" s="15">
        <f>IFERROR(C41/B41,0)</f>
        <v>0</v>
      </c>
    </row>
    <row r="43" spans="1:4" x14ac:dyDescent="0.3">
      <c r="A43" s="16" t="s">
        <v>63</v>
      </c>
    </row>
    <row r="44" spans="1:4" x14ac:dyDescent="0.3">
      <c r="A44" s="16" t="s">
        <v>64</v>
      </c>
    </row>
  </sheetData>
  <pageMargins left="0.75" right="0.75" top="1" bottom="1" header="0.511811023622047" footer="0.511811023622047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36"/>
  <sheetViews>
    <sheetView showGridLines="0" zoomScaleNormal="100" workbookViewId="0">
      <pane ySplit="4" topLeftCell="A16" activePane="bottomLeft" state="frozen"/>
      <selection pane="bottomLeft" activeCell="C38" sqref="C38"/>
    </sheetView>
  </sheetViews>
  <sheetFormatPr defaultColWidth="8.6640625" defaultRowHeight="14.4" x14ac:dyDescent="0.3"/>
  <cols>
    <col min="1" max="1" width="24" customWidth="1"/>
    <col min="2" max="2" width="32" customWidth="1"/>
    <col min="3" max="3" width="16" customWidth="1"/>
  </cols>
  <sheetData>
    <row r="1" spans="1:3" ht="22.2" x14ac:dyDescent="0.45">
      <c r="A1" s="6" t="s">
        <v>65</v>
      </c>
    </row>
    <row r="2" spans="1:3" x14ac:dyDescent="0.3">
      <c r="A2" s="2" t="s">
        <v>66</v>
      </c>
    </row>
    <row r="4" spans="1:3" x14ac:dyDescent="0.3">
      <c r="A4" s="7" t="s">
        <v>67</v>
      </c>
      <c r="B4" s="7" t="s">
        <v>68</v>
      </c>
      <c r="C4" s="7" t="s">
        <v>69</v>
      </c>
    </row>
    <row r="5" spans="1:3" x14ac:dyDescent="0.3">
      <c r="A5" s="8" t="s">
        <v>70</v>
      </c>
      <c r="B5" s="9" t="s">
        <v>71</v>
      </c>
      <c r="C5" s="10">
        <v>0</v>
      </c>
    </row>
    <row r="6" spans="1:3" x14ac:dyDescent="0.3">
      <c r="A6" s="8" t="s">
        <v>70</v>
      </c>
      <c r="B6" s="9" t="s">
        <v>72</v>
      </c>
      <c r="C6" s="10">
        <v>0</v>
      </c>
    </row>
    <row r="7" spans="1:3" x14ac:dyDescent="0.3">
      <c r="A7" s="8" t="s">
        <v>70</v>
      </c>
      <c r="B7" s="9" t="s">
        <v>73</v>
      </c>
      <c r="C7" s="10">
        <v>0</v>
      </c>
    </row>
    <row r="8" spans="1:3" x14ac:dyDescent="0.3">
      <c r="A8" s="8" t="s">
        <v>70</v>
      </c>
      <c r="B8" s="9" t="s">
        <v>74</v>
      </c>
      <c r="C8" s="10">
        <v>0</v>
      </c>
    </row>
    <row r="9" spans="1:3" x14ac:dyDescent="0.3">
      <c r="A9" s="8" t="s">
        <v>70</v>
      </c>
      <c r="B9" s="9" t="s">
        <v>75</v>
      </c>
      <c r="C9" s="10">
        <v>0</v>
      </c>
    </row>
    <row r="10" spans="1:3" x14ac:dyDescent="0.3">
      <c r="A10" s="8" t="s">
        <v>40</v>
      </c>
      <c r="B10" s="9" t="s">
        <v>71</v>
      </c>
      <c r="C10" s="10">
        <v>0</v>
      </c>
    </row>
    <row r="11" spans="1:3" x14ac:dyDescent="0.3">
      <c r="A11" s="8" t="s">
        <v>40</v>
      </c>
      <c r="B11" s="9" t="s">
        <v>76</v>
      </c>
      <c r="C11" s="10">
        <v>0</v>
      </c>
    </row>
    <row r="12" spans="1:3" x14ac:dyDescent="0.3">
      <c r="A12" s="8" t="s">
        <v>40</v>
      </c>
      <c r="B12" s="9" t="s">
        <v>73</v>
      </c>
      <c r="C12" s="10">
        <v>0</v>
      </c>
    </row>
    <row r="13" spans="1:3" x14ac:dyDescent="0.3">
      <c r="A13" s="8" t="s">
        <v>40</v>
      </c>
      <c r="B13" s="9" t="s">
        <v>74</v>
      </c>
      <c r="C13" s="10">
        <v>0</v>
      </c>
    </row>
    <row r="14" spans="1:3" x14ac:dyDescent="0.3">
      <c r="A14" s="8" t="s">
        <v>40</v>
      </c>
      <c r="B14" s="9" t="s">
        <v>77</v>
      </c>
      <c r="C14" s="10">
        <v>0</v>
      </c>
    </row>
    <row r="15" spans="1:3" x14ac:dyDescent="0.3">
      <c r="A15" s="8" t="s">
        <v>119</v>
      </c>
      <c r="B15" s="9" t="s">
        <v>78</v>
      </c>
      <c r="C15" s="10">
        <v>0</v>
      </c>
    </row>
    <row r="16" spans="1:3" x14ac:dyDescent="0.3">
      <c r="A16" s="8" t="s">
        <v>119</v>
      </c>
      <c r="B16" s="9" t="s">
        <v>79</v>
      </c>
      <c r="C16" s="10">
        <v>0</v>
      </c>
    </row>
    <row r="17" spans="1:4" x14ac:dyDescent="0.3">
      <c r="A17" s="8" t="s">
        <v>119</v>
      </c>
      <c r="B17" s="9" t="s">
        <v>74</v>
      </c>
      <c r="C17" s="10">
        <v>0</v>
      </c>
    </row>
    <row r="18" spans="1:4" x14ac:dyDescent="0.3">
      <c r="A18" s="8" t="s">
        <v>119</v>
      </c>
      <c r="B18" s="9" t="s">
        <v>80</v>
      </c>
      <c r="C18" s="10">
        <v>0</v>
      </c>
    </row>
    <row r="19" spans="1:4" x14ac:dyDescent="0.3">
      <c r="A19" s="8" t="s">
        <v>53</v>
      </c>
      <c r="B19" s="9" t="s">
        <v>77</v>
      </c>
      <c r="C19" s="10">
        <v>0</v>
      </c>
    </row>
    <row r="20" spans="1:4" x14ac:dyDescent="0.3">
      <c r="A20" s="8" t="s">
        <v>53</v>
      </c>
      <c r="B20" s="9" t="s">
        <v>81</v>
      </c>
      <c r="C20" s="10">
        <v>0</v>
      </c>
    </row>
    <row r="21" spans="1:4" x14ac:dyDescent="0.3">
      <c r="A21" s="8" t="s">
        <v>53</v>
      </c>
      <c r="B21" s="9" t="s">
        <v>82</v>
      </c>
      <c r="C21" s="10">
        <v>0</v>
      </c>
    </row>
    <row r="22" spans="1:4" x14ac:dyDescent="0.3">
      <c r="A22" s="8" t="s">
        <v>53</v>
      </c>
      <c r="B22" s="9" t="s">
        <v>74</v>
      </c>
      <c r="C22" s="10">
        <v>0</v>
      </c>
    </row>
    <row r="23" spans="1:4" x14ac:dyDescent="0.3">
      <c r="A23" s="13" t="s">
        <v>83</v>
      </c>
      <c r="B23" s="11"/>
      <c r="C23" s="10"/>
    </row>
    <row r="24" spans="1:4" x14ac:dyDescent="0.3">
      <c r="A24" s="13" t="s">
        <v>83</v>
      </c>
      <c r="B24" s="11"/>
      <c r="C24" s="10"/>
    </row>
    <row r="25" spans="1:4" x14ac:dyDescent="0.3">
      <c r="A25" s="13" t="s">
        <v>83</v>
      </c>
      <c r="B25" s="11"/>
      <c r="C25" s="10"/>
    </row>
    <row r="26" spans="1:4" x14ac:dyDescent="0.3">
      <c r="A26" s="13" t="s">
        <v>83</v>
      </c>
      <c r="B26" s="11"/>
      <c r="C26" s="10"/>
    </row>
    <row r="27" spans="1:4" x14ac:dyDescent="0.3">
      <c r="A27" s="13" t="s">
        <v>83</v>
      </c>
      <c r="B27" s="11"/>
      <c r="C27" s="10"/>
    </row>
    <row r="30" spans="1:4" ht="17.399999999999999" x14ac:dyDescent="0.35">
      <c r="A30" s="4" t="s">
        <v>84</v>
      </c>
    </row>
    <row r="31" spans="1:4" ht="43.2" x14ac:dyDescent="0.3">
      <c r="A31" s="7" t="s">
        <v>67</v>
      </c>
      <c r="B31" s="7" t="s">
        <v>85</v>
      </c>
      <c r="C31" s="7" t="s">
        <v>86</v>
      </c>
      <c r="D31" s="7" t="s">
        <v>87</v>
      </c>
    </row>
    <row r="32" spans="1:4" ht="15" x14ac:dyDescent="0.3">
      <c r="A32" s="8" t="s">
        <v>70</v>
      </c>
      <c r="B32" s="14">
        <f>SUMIF($A$5:$A$27,A32,$C$5:$C$27)</f>
        <v>0</v>
      </c>
      <c r="C32" s="10">
        <v>35000</v>
      </c>
      <c r="D32" s="17">
        <f>IFERROR(B32/C32,0)</f>
        <v>0</v>
      </c>
    </row>
    <row r="33" spans="1:4" ht="15" x14ac:dyDescent="0.3">
      <c r="A33" s="8" t="s">
        <v>40</v>
      </c>
      <c r="B33" s="14">
        <f>SUMIF($A$5:$A$27,A33,$C$5:$C$27)</f>
        <v>0</v>
      </c>
      <c r="C33" s="10">
        <v>30000</v>
      </c>
      <c r="D33" s="17">
        <f>IFERROR(B33/C33,0)</f>
        <v>0</v>
      </c>
    </row>
    <row r="34" spans="1:4" ht="15" x14ac:dyDescent="0.3">
      <c r="A34" s="8" t="s">
        <v>119</v>
      </c>
      <c r="B34" s="14">
        <f>SUMIF($A$5:$A$27,A34,$C$5:$C$27)</f>
        <v>0</v>
      </c>
      <c r="C34" s="10">
        <v>12000</v>
      </c>
      <c r="D34" s="17">
        <f>IFERROR(B34/C34,0)</f>
        <v>0</v>
      </c>
    </row>
    <row r="35" spans="1:4" ht="15" x14ac:dyDescent="0.3">
      <c r="A35" s="8" t="s">
        <v>53</v>
      </c>
      <c r="B35" s="14">
        <f>SUMIF($A$5:$A$27,A35,$C$5:$C$27)</f>
        <v>0</v>
      </c>
      <c r="C35" s="10">
        <v>20000</v>
      </c>
      <c r="D35" s="17">
        <f>IFERROR(B35/C35,0)</f>
        <v>0</v>
      </c>
    </row>
    <row r="36" spans="1:4" ht="15" x14ac:dyDescent="0.3">
      <c r="A36" s="8" t="s">
        <v>83</v>
      </c>
      <c r="B36" s="14">
        <f>SUMIF($A$5:$A$27,A36,$C$5:$C$27)</f>
        <v>0</v>
      </c>
      <c r="C36" s="10">
        <v>10000</v>
      </c>
      <c r="D36" s="17">
        <f>IFERROR(B36/C36,0)</f>
        <v>0</v>
      </c>
    </row>
  </sheetData>
  <pageMargins left="0.75" right="0.75" top="1" bottom="1" header="0.511811023622047" footer="0.511811023622047"/>
  <pageSetup paperSize="9" orientation="portrait" horizontalDpi="300" verticalDpi="300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8"/>
  <sheetViews>
    <sheetView showGridLines="0" zoomScaleNormal="100" workbookViewId="0">
      <pane ySplit="4" topLeftCell="A5" activePane="bottomLeft" state="frozen"/>
      <selection pane="bottomLeft" activeCell="A25" sqref="A25"/>
    </sheetView>
  </sheetViews>
  <sheetFormatPr defaultColWidth="8.6640625" defaultRowHeight="14.4" x14ac:dyDescent="0.3"/>
  <cols>
    <col min="1" max="1" width="24" customWidth="1"/>
    <col min="2" max="2" width="32" customWidth="1"/>
    <col min="3" max="3" width="16" customWidth="1"/>
  </cols>
  <sheetData>
    <row r="1" spans="1:3" ht="22.2" x14ac:dyDescent="0.45">
      <c r="A1" s="6" t="s">
        <v>88</v>
      </c>
    </row>
    <row r="2" spans="1:3" x14ac:dyDescent="0.3">
      <c r="A2" s="2" t="s">
        <v>89</v>
      </c>
    </row>
    <row r="4" spans="1:3" ht="28.8" x14ac:dyDescent="0.3">
      <c r="A4" s="7" t="s">
        <v>67</v>
      </c>
      <c r="B4" s="7" t="s">
        <v>90</v>
      </c>
      <c r="C4" s="7" t="s">
        <v>91</v>
      </c>
    </row>
    <row r="5" spans="1:3" x14ac:dyDescent="0.3">
      <c r="A5" s="8" t="s">
        <v>30</v>
      </c>
      <c r="B5" s="9" t="s">
        <v>92</v>
      </c>
      <c r="C5" s="18">
        <v>0.06</v>
      </c>
    </row>
    <row r="6" spans="1:3" x14ac:dyDescent="0.3">
      <c r="A6" s="8" t="s">
        <v>30</v>
      </c>
      <c r="B6" s="9" t="s">
        <v>93</v>
      </c>
      <c r="C6" s="18">
        <v>0.02</v>
      </c>
    </row>
    <row r="7" spans="1:3" x14ac:dyDescent="0.3">
      <c r="A7" s="8" t="s">
        <v>30</v>
      </c>
      <c r="B7" s="9" t="s">
        <v>94</v>
      </c>
      <c r="C7" s="18">
        <v>0.02</v>
      </c>
    </row>
    <row r="8" spans="1:3" x14ac:dyDescent="0.3">
      <c r="A8" s="8" t="s">
        <v>40</v>
      </c>
      <c r="B8" s="9" t="s">
        <v>92</v>
      </c>
      <c r="C8" s="18">
        <v>7.0000000000000007E-2</v>
      </c>
    </row>
    <row r="9" spans="1:3" x14ac:dyDescent="0.3">
      <c r="A9" s="8" t="s">
        <v>40</v>
      </c>
      <c r="B9" s="9" t="s">
        <v>95</v>
      </c>
      <c r="C9" s="18">
        <v>0.05</v>
      </c>
    </row>
    <row r="10" spans="1:3" x14ac:dyDescent="0.3">
      <c r="A10" s="8" t="s">
        <v>119</v>
      </c>
      <c r="B10" s="9" t="s">
        <v>92</v>
      </c>
      <c r="C10" s="18">
        <v>0.09</v>
      </c>
    </row>
    <row r="11" spans="1:3" x14ac:dyDescent="0.3">
      <c r="A11" s="8" t="s">
        <v>119</v>
      </c>
      <c r="B11" s="9" t="s">
        <v>96</v>
      </c>
      <c r="C11" s="18">
        <v>0.02</v>
      </c>
    </row>
    <row r="12" spans="1:3" x14ac:dyDescent="0.3">
      <c r="A12" s="8" t="s">
        <v>53</v>
      </c>
      <c r="B12" s="9" t="s">
        <v>92</v>
      </c>
      <c r="C12" s="18">
        <v>7.0000000000000007E-2</v>
      </c>
    </row>
    <row r="13" spans="1:3" x14ac:dyDescent="0.3">
      <c r="A13" s="8" t="s">
        <v>53</v>
      </c>
      <c r="B13" s="9" t="s">
        <v>95</v>
      </c>
      <c r="C13" s="18">
        <v>0.05</v>
      </c>
    </row>
    <row r="14" spans="1:3" x14ac:dyDescent="0.3">
      <c r="A14" s="13" t="s">
        <v>83</v>
      </c>
      <c r="B14" s="11"/>
      <c r="C14" s="18"/>
    </row>
    <row r="15" spans="1:3" x14ac:dyDescent="0.3">
      <c r="A15" s="13" t="s">
        <v>83</v>
      </c>
      <c r="B15" s="11"/>
      <c r="C15" s="18"/>
    </row>
    <row r="16" spans="1:3" x14ac:dyDescent="0.3">
      <c r="A16" s="13" t="s">
        <v>83</v>
      </c>
      <c r="B16" s="11"/>
      <c r="C16" s="18"/>
    </row>
    <row r="17" spans="1:3" x14ac:dyDescent="0.3">
      <c r="A17" s="13" t="s">
        <v>83</v>
      </c>
      <c r="B17" s="11"/>
      <c r="C17" s="18"/>
    </row>
    <row r="20" spans="1:3" ht="17.399999999999999" x14ac:dyDescent="0.35">
      <c r="A20" s="4" t="s">
        <v>97</v>
      </c>
    </row>
    <row r="21" spans="1:3" x14ac:dyDescent="0.3">
      <c r="A21" s="7" t="s">
        <v>67</v>
      </c>
      <c r="B21" s="7" t="s">
        <v>98</v>
      </c>
    </row>
    <row r="22" spans="1:3" ht="15" x14ac:dyDescent="0.3">
      <c r="A22" s="8" t="s">
        <v>30</v>
      </c>
      <c r="B22" s="17">
        <f>SUMIF($A$5:$A$17,A22,$C$5:$C$17)</f>
        <v>0.1</v>
      </c>
    </row>
    <row r="23" spans="1:3" ht="15" x14ac:dyDescent="0.3">
      <c r="A23" s="8" t="s">
        <v>40</v>
      </c>
      <c r="B23" s="17">
        <f>SUMIF($A$5:$A$17,A23,$C$5:$C$17)</f>
        <v>0.12000000000000001</v>
      </c>
    </row>
    <row r="24" spans="1:3" ht="15" x14ac:dyDescent="0.3">
      <c r="A24" s="8" t="s">
        <v>119</v>
      </c>
      <c r="B24" s="17">
        <f>SUMIF($A$5:$A$17,A24,$C$5:$C$17)</f>
        <v>0.11</v>
      </c>
    </row>
    <row r="25" spans="1:3" ht="15" x14ac:dyDescent="0.3">
      <c r="A25" s="8" t="s">
        <v>53</v>
      </c>
      <c r="B25" s="17">
        <f>SUMIF($A$5:$A$17,A25,$C$5:$C$17)</f>
        <v>0.12000000000000001</v>
      </c>
    </row>
    <row r="26" spans="1:3" ht="15" x14ac:dyDescent="0.3">
      <c r="A26" s="8" t="s">
        <v>83</v>
      </c>
      <c r="B26" s="17">
        <f>SUMIF($A$5:$A$17,A26,$C$5:$C$17)</f>
        <v>0</v>
      </c>
    </row>
    <row r="28" spans="1:3" x14ac:dyDescent="0.3">
      <c r="A28" s="16" t="s">
        <v>99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showGridLines="0" zoomScaleNormal="100" workbookViewId="0">
      <pane ySplit="4" topLeftCell="A5" activePane="bottomLeft" state="frozen"/>
      <selection pane="bottomLeft" activeCell="E8" sqref="E8"/>
    </sheetView>
  </sheetViews>
  <sheetFormatPr defaultColWidth="8.6640625" defaultRowHeight="14.4" x14ac:dyDescent="0.3"/>
  <cols>
    <col min="1" max="1" width="22" customWidth="1"/>
    <col min="2" max="2" width="16" customWidth="1"/>
    <col min="3" max="5" width="10" customWidth="1"/>
    <col min="6" max="6" width="12" customWidth="1"/>
    <col min="7" max="7" width="16" customWidth="1"/>
    <col min="8" max="8" width="18" customWidth="1"/>
  </cols>
  <sheetData>
    <row r="1" spans="1:8" ht="22.2" x14ac:dyDescent="0.45">
      <c r="A1" s="6" t="s">
        <v>100</v>
      </c>
    </row>
    <row r="2" spans="1:8" x14ac:dyDescent="0.3">
      <c r="A2" s="2" t="s">
        <v>101</v>
      </c>
    </row>
    <row r="4" spans="1:8" ht="28.8" x14ac:dyDescent="0.3">
      <c r="A4" s="7" t="s">
        <v>67</v>
      </c>
      <c r="B4" s="7" t="s">
        <v>102</v>
      </c>
      <c r="C4" s="7" t="s">
        <v>87</v>
      </c>
      <c r="D4" s="7" t="s">
        <v>103</v>
      </c>
      <c r="E4" s="7" t="s">
        <v>104</v>
      </c>
      <c r="F4" s="7" t="s">
        <v>105</v>
      </c>
      <c r="G4" s="7" t="s">
        <v>106</v>
      </c>
      <c r="H4" s="7" t="s">
        <v>107</v>
      </c>
    </row>
    <row r="5" spans="1:8" ht="15" x14ac:dyDescent="0.3">
      <c r="A5" s="8" t="s">
        <v>30</v>
      </c>
      <c r="B5" s="19">
        <f>'Ficha Tecnica'!D37</f>
        <v>0</v>
      </c>
      <c r="C5" s="20">
        <f>'Custos Fixos'!D32</f>
        <v>0</v>
      </c>
      <c r="D5" s="20">
        <f>'Custos Variaveis'!B22</f>
        <v>0.1</v>
      </c>
      <c r="E5" s="18">
        <v>0.31</v>
      </c>
      <c r="F5" s="21">
        <f>C5+D5+E5</f>
        <v>0.41000000000000003</v>
      </c>
      <c r="G5" s="15">
        <f>IFERROR(B5*100/(100-(F5*100)),0)</f>
        <v>0</v>
      </c>
      <c r="H5" s="22">
        <f>IFERROR(100/(100-(F5*100)),0)</f>
        <v>1.6949152542372881</v>
      </c>
    </row>
    <row r="6" spans="1:8" ht="15" x14ac:dyDescent="0.3">
      <c r="A6" s="8" t="s">
        <v>40</v>
      </c>
      <c r="B6" s="19">
        <f>'Ficha Tecnica'!D38</f>
        <v>0</v>
      </c>
      <c r="C6" s="20">
        <f>'Custos Fixos'!D33</f>
        <v>0</v>
      </c>
      <c r="D6" s="20">
        <f>'Custos Variaveis'!B23</f>
        <v>0.12000000000000001</v>
      </c>
      <c r="E6" s="18">
        <v>0.18</v>
      </c>
      <c r="F6" s="21">
        <f>C6+D6+E6</f>
        <v>0.3</v>
      </c>
      <c r="G6" s="15">
        <f>IFERROR(B6*100/(100-(F6*100)),0)</f>
        <v>0</v>
      </c>
      <c r="H6" s="22">
        <f>IFERROR(100/(100-(F6*100)),0)</f>
        <v>1.4285714285714286</v>
      </c>
    </row>
    <row r="7" spans="1:8" ht="15" x14ac:dyDescent="0.3">
      <c r="A7" s="8" t="s">
        <v>119</v>
      </c>
      <c r="B7" s="19">
        <f>'Ficha Tecnica'!D39</f>
        <v>0</v>
      </c>
      <c r="C7" s="20">
        <f>'Custos Fixos'!D34</f>
        <v>0</v>
      </c>
      <c r="D7" s="20">
        <f>'Custos Variaveis'!B24</f>
        <v>0.11</v>
      </c>
      <c r="E7" s="18">
        <v>0.30793999999999999</v>
      </c>
      <c r="F7" s="21">
        <f>C7+D7+E7</f>
        <v>0.41793999999999998</v>
      </c>
      <c r="G7" s="15">
        <f>IFERROR(B7*100/(100-(F7*100)),0)</f>
        <v>0</v>
      </c>
      <c r="H7" s="22">
        <f>IFERROR(100/(100-(F7*100)),0)</f>
        <v>1.7180359413118922</v>
      </c>
    </row>
    <row r="8" spans="1:8" ht="15" x14ac:dyDescent="0.3">
      <c r="A8" s="8" t="s">
        <v>53</v>
      </c>
      <c r="B8" s="19">
        <f>'Ficha Tecnica'!D40</f>
        <v>0</v>
      </c>
      <c r="C8" s="20">
        <f>'Custos Fixos'!D35</f>
        <v>0</v>
      </c>
      <c r="D8" s="20">
        <f>'Custos Variaveis'!B25</f>
        <v>0.12000000000000001</v>
      </c>
      <c r="E8" s="18">
        <v>0.18</v>
      </c>
      <c r="F8" s="21">
        <f>C8+D8+E8</f>
        <v>0.3</v>
      </c>
      <c r="G8" s="15">
        <f>IFERROR(B8*100/(100-(F8*100)),0)</f>
        <v>0</v>
      </c>
      <c r="H8" s="22">
        <f>IFERROR(100/(100-(F8*100)),0)</f>
        <v>1.4285714285714286</v>
      </c>
    </row>
    <row r="9" spans="1:8" ht="15" x14ac:dyDescent="0.3">
      <c r="A9" s="8" t="s">
        <v>58</v>
      </c>
      <c r="B9" s="19">
        <f>'Ficha Tecnica'!D41</f>
        <v>0</v>
      </c>
      <c r="C9" s="20">
        <f>'Custos Fixos'!D36</f>
        <v>0</v>
      </c>
      <c r="D9" s="20">
        <f>'Custos Variaveis'!B26</f>
        <v>0</v>
      </c>
      <c r="E9" s="18">
        <v>0.2</v>
      </c>
      <c r="F9" s="21">
        <f>C9+D9+E9</f>
        <v>0.2</v>
      </c>
      <c r="G9" s="15">
        <f>IFERROR(B9*100/(100-(F9*100)),0)</f>
        <v>0</v>
      </c>
      <c r="H9" s="22">
        <f>IFERROR(100/(100-(F9*100)),0)</f>
        <v>1.25</v>
      </c>
    </row>
    <row r="11" spans="1:8" x14ac:dyDescent="0.3">
      <c r="A11" s="16" t="s">
        <v>108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showGridLines="0" tabSelected="1" zoomScaleNormal="100" workbookViewId="0">
      <pane ySplit="4" topLeftCell="A5" activePane="bottomLeft" state="frozen"/>
      <selection pane="bottomLeft"/>
    </sheetView>
  </sheetViews>
  <sheetFormatPr defaultColWidth="8.6640625" defaultRowHeight="14.4" x14ac:dyDescent="0.3"/>
  <cols>
    <col min="1" max="1" width="22" customWidth="1"/>
    <col min="2" max="3" width="15" customWidth="1"/>
    <col min="4" max="4" width="9" customWidth="1"/>
    <col min="5" max="5" width="15" customWidth="1"/>
    <col min="6" max="6" width="13" customWidth="1"/>
    <col min="7" max="7" width="9" customWidth="1"/>
    <col min="8" max="10" width="16" customWidth="1"/>
  </cols>
  <sheetData>
    <row r="1" spans="1:10" ht="22.2" x14ac:dyDescent="0.45">
      <c r="A1" s="6" t="s">
        <v>109</v>
      </c>
    </row>
    <row r="2" spans="1:10" x14ac:dyDescent="0.3">
      <c r="A2" s="2" t="s">
        <v>110</v>
      </c>
    </row>
    <row r="4" spans="1:10" ht="28.8" x14ac:dyDescent="0.3">
      <c r="A4" s="7" t="s">
        <v>67</v>
      </c>
      <c r="B4" s="7" t="s">
        <v>106</v>
      </c>
      <c r="C4" s="7" t="s">
        <v>111</v>
      </c>
      <c r="D4" s="7" t="s">
        <v>103</v>
      </c>
      <c r="E4" s="7" t="s">
        <v>112</v>
      </c>
      <c r="F4" s="7" t="s">
        <v>113</v>
      </c>
      <c r="G4" s="7" t="s">
        <v>114</v>
      </c>
      <c r="H4" s="7" t="s">
        <v>115</v>
      </c>
      <c r="I4" s="7" t="s">
        <v>116</v>
      </c>
      <c r="J4" s="7" t="s">
        <v>117</v>
      </c>
    </row>
    <row r="5" spans="1:10" ht="15" x14ac:dyDescent="0.3">
      <c r="A5" s="8" t="str">
        <f>Markup!A5</f>
        <v>Pao frances</v>
      </c>
      <c r="B5" s="19">
        <f>Markup!G5</f>
        <v>0</v>
      </c>
      <c r="C5" s="19">
        <f>Markup!B5</f>
        <v>0</v>
      </c>
      <c r="D5" s="20">
        <f>Markup!D5</f>
        <v>0.1</v>
      </c>
      <c r="E5" s="23">
        <f>B5*D5</f>
        <v>0</v>
      </c>
      <c r="F5" s="15">
        <f>B5-C5-E5</f>
        <v>0</v>
      </c>
      <c r="G5" s="21">
        <f>IFERROR(F5/B5,0)</f>
        <v>0</v>
      </c>
      <c r="H5" s="19">
        <f>'Custos Fixos'!B32</f>
        <v>0</v>
      </c>
      <c r="I5" s="24">
        <f>IFERROR(H5/F5,0)</f>
        <v>0</v>
      </c>
      <c r="J5" s="23">
        <f>IFERROR(H5/G5,0)</f>
        <v>0</v>
      </c>
    </row>
    <row r="6" spans="1:10" ht="15" x14ac:dyDescent="0.3">
      <c r="A6" s="8" t="str">
        <f>Markup!A6</f>
        <v>Linguica artesanal</v>
      </c>
      <c r="B6" s="19">
        <f>Markup!G6</f>
        <v>0</v>
      </c>
      <c r="C6" s="19">
        <f>Markup!B6</f>
        <v>0</v>
      </c>
      <c r="D6" s="20">
        <f>Markup!D6</f>
        <v>0.12000000000000001</v>
      </c>
      <c r="E6" s="23">
        <f>B6*D6</f>
        <v>0</v>
      </c>
      <c r="F6" s="15">
        <f>B6-C6-E6</f>
        <v>0</v>
      </c>
      <c r="G6" s="21">
        <f>IFERROR(F6/B6,0)</f>
        <v>0</v>
      </c>
      <c r="H6" s="19">
        <f>'Custos Fixos'!B33</f>
        <v>0</v>
      </c>
      <c r="I6" s="24">
        <f>IFERROR(H6/F6,0)</f>
        <v>0</v>
      </c>
      <c r="J6" s="23">
        <f>IFERROR(H6/G6,0)</f>
        <v>0</v>
      </c>
    </row>
    <row r="7" spans="1:10" ht="15" x14ac:dyDescent="0.3">
      <c r="A7" s="8" t="str">
        <f>Markup!A7</f>
        <v>Agronomo</v>
      </c>
      <c r="B7" s="19">
        <f>Markup!G7</f>
        <v>0</v>
      </c>
      <c r="C7" s="19">
        <f>Markup!B7</f>
        <v>0</v>
      </c>
      <c r="D7" s="20">
        <f>Markup!D7</f>
        <v>0.11</v>
      </c>
      <c r="E7" s="23">
        <f>B7*D7</f>
        <v>0</v>
      </c>
      <c r="F7" s="15">
        <f>B7-C7-E7</f>
        <v>0</v>
      </c>
      <c r="G7" s="21">
        <f>IFERROR(F7/B7,0)</f>
        <v>0</v>
      </c>
      <c r="H7" s="19">
        <f>'Custos Fixos'!B34</f>
        <v>0</v>
      </c>
      <c r="I7" s="24">
        <f>IFERROR(H7/F7,0)</f>
        <v>0</v>
      </c>
      <c r="J7" s="23">
        <f>IFERROR(H7/G7,0)</f>
        <v>0</v>
      </c>
    </row>
    <row r="8" spans="1:10" ht="15" x14ac:dyDescent="0.3">
      <c r="A8" s="8" t="str">
        <f>Markup!A8</f>
        <v>Queijo artesanal</v>
      </c>
      <c r="B8" s="19">
        <f>Markup!G8</f>
        <v>0</v>
      </c>
      <c r="C8" s="19">
        <f>Markup!B8</f>
        <v>0</v>
      </c>
      <c r="D8" s="20">
        <f>Markup!D8</f>
        <v>0.12000000000000001</v>
      </c>
      <c r="E8" s="23">
        <f>B8*D8</f>
        <v>0</v>
      </c>
      <c r="F8" s="15">
        <f>B8-C8-E8</f>
        <v>0</v>
      </c>
      <c r="G8" s="21">
        <f>IFERROR(F8/B8,0)</f>
        <v>0</v>
      </c>
      <c r="H8" s="19">
        <f>'Custos Fixos'!B35</f>
        <v>0</v>
      </c>
      <c r="I8" s="24">
        <f>IFERROR(H8/F8,0)</f>
        <v>0</v>
      </c>
      <c r="J8" s="23">
        <f>IFERROR(H8/G8,0)</f>
        <v>0</v>
      </c>
    </row>
    <row r="9" spans="1:10" ht="15" x14ac:dyDescent="0.3">
      <c r="A9" s="8" t="str">
        <f>Markup!A9</f>
        <v>Seu produto</v>
      </c>
      <c r="B9" s="19">
        <f>Markup!G9</f>
        <v>0</v>
      </c>
      <c r="C9" s="19">
        <f>Markup!B9</f>
        <v>0</v>
      </c>
      <c r="D9" s="20">
        <f>Markup!D9</f>
        <v>0</v>
      </c>
      <c r="E9" s="23">
        <f>B9*D9</f>
        <v>0</v>
      </c>
      <c r="F9" s="15">
        <f>B9-C9-E9</f>
        <v>0</v>
      </c>
      <c r="G9" s="21">
        <f>IFERROR(F9/B9,0)</f>
        <v>0</v>
      </c>
      <c r="H9" s="19">
        <f>'Custos Fixos'!B36</f>
        <v>0</v>
      </c>
      <c r="I9" s="24">
        <f>IFERROR(H9/F9,0)</f>
        <v>0</v>
      </c>
      <c r="J9" s="23">
        <f>IFERROR(H9/G9,0)</f>
        <v>0</v>
      </c>
    </row>
    <row r="11" spans="1:10" x14ac:dyDescent="0.3">
      <c r="A11" s="16" t="s">
        <v>118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</vt:i4>
      </vt:variant>
    </vt:vector>
  </HeadingPairs>
  <TitlesOfParts>
    <vt:vector size="6" baseType="lpstr">
      <vt:lpstr>Leia-me</vt:lpstr>
      <vt:lpstr>Ficha Tecnica</vt:lpstr>
      <vt:lpstr>Custos Fixos</vt:lpstr>
      <vt:lpstr>Custos Variaveis</vt:lpstr>
      <vt:lpstr>Markup</vt:lpstr>
      <vt:lpstr>Margem de Contribuicao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Simplício Contabilidade</cp:lastModifiedBy>
  <cp:revision>0</cp:revision>
  <dcterms:created xsi:type="dcterms:W3CDTF">2026-08-30T12:14:42Z</dcterms:created>
  <dcterms:modified xsi:type="dcterms:W3CDTF">2026-08-31T12:11:25Z</dcterms:modified>
  <dc:language>en-US</dc:language>
</cp:coreProperties>
</file>